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80" windowWidth="15300" windowHeight="10160" activeTab="0"/>
  </bookViews>
  <sheets>
    <sheet name="Sheet1" sheetId="1" r:id="rId1"/>
    <sheet name="Sheet2" sheetId="2" r:id="rId2"/>
    <sheet name="Sheet3" sheetId="3" r:id="rId3"/>
  </sheets>
  <definedNames>
    <definedName name="DBH">'Sheet1'!$B$2</definedName>
    <definedName name="Foliage">'Sheet1'!$B$9</definedName>
    <definedName name="Root">'Sheet1'!$B$10</definedName>
    <definedName name="Stem">'Sheet1'!$B$11</definedName>
    <definedName name="Trees_acre">'Sheet1'!$B$1</definedName>
  </definedNames>
  <calcPr fullCalcOnLoad="1"/>
</workbook>
</file>

<file path=xl/sharedStrings.xml><?xml version="1.0" encoding="utf-8"?>
<sst xmlns="http://schemas.openxmlformats.org/spreadsheetml/2006/main" count="44" uniqueCount="27">
  <si>
    <t>Nutrient</t>
  </si>
  <si>
    <t xml:space="preserve">Small </t>
  </si>
  <si>
    <t>Large</t>
  </si>
  <si>
    <t>Roots</t>
  </si>
  <si>
    <t>Stem</t>
  </si>
  <si>
    <t>Branches</t>
  </si>
  <si>
    <t>Foliage</t>
  </si>
  <si>
    <t>Total</t>
  </si>
  <si>
    <t>Biomass</t>
  </si>
  <si>
    <t>C</t>
  </si>
  <si>
    <t>H</t>
  </si>
  <si>
    <t>O</t>
  </si>
  <si>
    <t>N</t>
  </si>
  <si>
    <t>P</t>
  </si>
  <si>
    <t>Ca</t>
  </si>
  <si>
    <t>K</t>
  </si>
  <si>
    <t>Mg</t>
  </si>
  <si>
    <t>S</t>
  </si>
  <si>
    <t>Trees/acre</t>
  </si>
  <si>
    <t>DBH</t>
  </si>
  <si>
    <t>Root</t>
  </si>
  <si>
    <t>Biomass (kg/acre)</t>
  </si>
  <si>
    <t>% of dry Doug fir</t>
  </si>
  <si>
    <t>% of Df Foliage</t>
  </si>
  <si>
    <t>% of foliar values</t>
  </si>
  <si>
    <t>Biomass check</t>
  </si>
  <si>
    <t>All Values are kg/acre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</si>
</sst>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%"/>
    <numFmt numFmtId="168" formatCode="0.000%"/>
    <numFmt numFmtId="169" formatCode="0.0E+00"/>
    <numFmt numFmtId="170" formatCode="0.0000%"/>
  </numFmts>
  <fonts count="5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center"/>
    </xf>
    <xf numFmtId="167" fontId="0" fillId="0" borderId="0" xfId="19" applyNumberFormat="1" applyBorder="1" applyAlignment="1">
      <alignment/>
    </xf>
    <xf numFmtId="10" fontId="0" fillId="0" borderId="0" xfId="19" applyNumberForma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19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85725</xdr:rowOff>
    </xdr:from>
    <xdr:to>
      <xdr:col>7</xdr:col>
      <xdr:colOff>952500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81550" y="85725"/>
          <a:ext cx="93345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These values are for tree foliage from Table 16.3, p 345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
</a:t>
          </a:r>
        </a:p>
      </xdr:txBody>
    </xdr:sp>
    <xdr:clientData/>
  </xdr:twoCellAnchor>
  <xdr:twoCellAnchor>
    <xdr:from>
      <xdr:col>7</xdr:col>
      <xdr:colOff>47625</xdr:colOff>
      <xdr:row>4</xdr:row>
      <xdr:rowOff>47625</xdr:rowOff>
    </xdr:from>
    <xdr:to>
      <xdr:col>7</xdr:col>
      <xdr:colOff>990600</xdr:colOff>
      <xdr:row>10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00600" y="809625"/>
          <a:ext cx="942975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These values are Doug fir foliage (adequate values) from Table 16.3, p 345 w/ S value from 16.4 p 347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4</xdr:col>
      <xdr:colOff>9525</xdr:colOff>
      <xdr:row>1</xdr:row>
      <xdr:rowOff>0</xdr:rowOff>
    </xdr:from>
    <xdr:to>
      <xdr:col>4</xdr:col>
      <xdr:colOff>638175</xdr:colOff>
      <xdr:row>5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43200" y="190500"/>
          <a:ext cx="628650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from a WHO web site on biomass fuels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J4" sqref="J4"/>
    </sheetView>
  </sheetViews>
  <sheetFormatPr defaultColWidth="11.00390625" defaultRowHeight="15.75"/>
  <cols>
    <col min="1" max="1" width="8.625" style="0" customWidth="1"/>
    <col min="2" max="2" width="9.00390625" style="0" customWidth="1"/>
    <col min="3" max="4" width="9.125" style="0" customWidth="1"/>
    <col min="5" max="5" width="8.375" style="0" customWidth="1"/>
    <col min="6" max="6" width="9.50390625" style="0" customWidth="1"/>
    <col min="7" max="7" width="8.625" style="0" customWidth="1"/>
    <col min="8" max="8" width="13.375" style="0" customWidth="1"/>
  </cols>
  <sheetData>
    <row r="1" spans="1:7" ht="15">
      <c r="A1" t="s">
        <v>18</v>
      </c>
      <c r="B1">
        <v>165</v>
      </c>
      <c r="C1" s="9" t="s">
        <v>22</v>
      </c>
      <c r="D1" s="9"/>
      <c r="F1" s="9" t="s">
        <v>23</v>
      </c>
      <c r="G1" s="9"/>
    </row>
    <row r="2" spans="1:7" ht="15">
      <c r="A2" t="s">
        <v>19</v>
      </c>
      <c r="B2">
        <v>33</v>
      </c>
      <c r="C2" s="5" t="s">
        <v>9</v>
      </c>
      <c r="D2" s="6">
        <v>0.523</v>
      </c>
      <c r="F2" s="5" t="s">
        <v>9</v>
      </c>
      <c r="G2" s="7">
        <v>0.464</v>
      </c>
    </row>
    <row r="3" spans="3:7" ht="15">
      <c r="C3" s="5" t="s">
        <v>10</v>
      </c>
      <c r="D3" s="6">
        <v>0.063</v>
      </c>
      <c r="F3" s="5" t="s">
        <v>10</v>
      </c>
      <c r="G3" s="7">
        <v>0.055</v>
      </c>
    </row>
    <row r="4" spans="3:7" ht="15">
      <c r="C4" s="5" t="s">
        <v>11</v>
      </c>
      <c r="D4" s="6">
        <v>0.408</v>
      </c>
      <c r="F4" s="5" t="s">
        <v>11</v>
      </c>
      <c r="G4" s="7">
        <v>0.42</v>
      </c>
    </row>
    <row r="5" spans="3:7" ht="15">
      <c r="C5" s="5" t="s">
        <v>12</v>
      </c>
      <c r="D5" s="6">
        <v>0.001</v>
      </c>
      <c r="F5" s="5" t="s">
        <v>12</v>
      </c>
      <c r="G5" s="7">
        <v>0.0145</v>
      </c>
    </row>
    <row r="6" spans="6:7" ht="15">
      <c r="F6" s="5" t="s">
        <v>13</v>
      </c>
      <c r="G6" s="7">
        <v>0.0015</v>
      </c>
    </row>
    <row r="7" spans="6:7" ht="15">
      <c r="F7" s="5" t="s">
        <v>14</v>
      </c>
      <c r="G7" s="7">
        <v>0.0025</v>
      </c>
    </row>
    <row r="8" spans="1:7" ht="15">
      <c r="A8" s="8" t="s">
        <v>21</v>
      </c>
      <c r="B8" s="8"/>
      <c r="F8" s="5" t="s">
        <v>15</v>
      </c>
      <c r="G8" s="7">
        <v>0.0045</v>
      </c>
    </row>
    <row r="9" spans="1:7" ht="15">
      <c r="A9" s="4" t="s">
        <v>6</v>
      </c>
      <c r="B9" s="3">
        <f>0.0574*DBH^1.7041*Trees_acre</f>
        <v>3665.1811266434033</v>
      </c>
      <c r="F9" s="5" t="s">
        <v>16</v>
      </c>
      <c r="G9" s="7">
        <v>0.0012</v>
      </c>
    </row>
    <row r="10" spans="1:7" ht="15">
      <c r="A10" s="4" t="s">
        <v>20</v>
      </c>
      <c r="B10" s="3">
        <f>0.0091*DBH^2.6932*Trees_acre</f>
        <v>18458.103607947316</v>
      </c>
      <c r="F10" s="5" t="s">
        <v>17</v>
      </c>
      <c r="G10" s="7">
        <v>0.0006</v>
      </c>
    </row>
    <row r="11" spans="1:7" ht="15">
      <c r="A11" s="4" t="s">
        <v>4</v>
      </c>
      <c r="B11" s="3">
        <f>0.0476*DBH^2.5963*Trees_acre</f>
        <v>68803.20024243009</v>
      </c>
      <c r="D11" s="15">
        <f>SUM(D2:D5)+SUM(G6:G10)</f>
        <v>1.0053</v>
      </c>
      <c r="G11" s="15">
        <f>SUM(G2:G10)</f>
        <v>0.9637999999999999</v>
      </c>
    </row>
    <row r="13" spans="1:8" ht="15">
      <c r="A13" s="10" t="s">
        <v>26</v>
      </c>
      <c r="B13" s="16"/>
      <c r="C13" s="16"/>
      <c r="D13" s="16"/>
      <c r="E13" s="16"/>
      <c r="F13" s="16"/>
      <c r="G13" s="16"/>
      <c r="H13" s="11"/>
    </row>
    <row r="14" spans="1:8" ht="15">
      <c r="A14" s="1"/>
      <c r="B14" s="10" t="s">
        <v>3</v>
      </c>
      <c r="C14" s="11"/>
      <c r="D14" s="1" t="s">
        <v>4</v>
      </c>
      <c r="E14" s="10" t="s">
        <v>5</v>
      </c>
      <c r="F14" s="11"/>
      <c r="G14" s="1" t="s">
        <v>6</v>
      </c>
      <c r="H14" s="1" t="s">
        <v>7</v>
      </c>
    </row>
    <row r="15" spans="1:8" ht="15">
      <c r="A15" s="1" t="s">
        <v>0</v>
      </c>
      <c r="B15" s="1" t="s">
        <v>1</v>
      </c>
      <c r="C15" s="1" t="s">
        <v>2</v>
      </c>
      <c r="D15" s="1"/>
      <c r="E15" s="1" t="s">
        <v>1</v>
      </c>
      <c r="F15" s="1" t="s">
        <v>2</v>
      </c>
      <c r="G15" s="1"/>
      <c r="H15" s="1"/>
    </row>
    <row r="16" spans="1:8" ht="15">
      <c r="A16" s="2" t="s">
        <v>8</v>
      </c>
      <c r="B16" s="3">
        <f>0.3*Root</f>
        <v>5537.431082384194</v>
      </c>
      <c r="C16" s="3">
        <f>0.7*Root</f>
        <v>12920.67252556312</v>
      </c>
      <c r="D16" s="3">
        <f>0.84*Stem</f>
        <v>57794.68820364127</v>
      </c>
      <c r="E16" s="3">
        <f>0.03*Stem</f>
        <v>2064.0960072729026</v>
      </c>
      <c r="F16" s="3">
        <f>0.13*Stem</f>
        <v>8944.416031515912</v>
      </c>
      <c r="G16" s="3">
        <f>Foliage</f>
        <v>3665.1811266434033</v>
      </c>
      <c r="H16" s="3">
        <f>SUM(B16:G16)</f>
        <v>90926.48497702081</v>
      </c>
    </row>
    <row r="17" spans="1:8" ht="15">
      <c r="A17" s="2" t="s">
        <v>9</v>
      </c>
      <c r="B17" s="3">
        <f>B$16*$D2</f>
        <v>2896.076456086934</v>
      </c>
      <c r="C17" s="3">
        <f>C$16*$D2</f>
        <v>6757.511730869513</v>
      </c>
      <c r="D17" s="3">
        <f>D$16*$D2</f>
        <v>30226.621930504385</v>
      </c>
      <c r="E17" s="3">
        <f>E$16*$D2</f>
        <v>1079.5222118037282</v>
      </c>
      <c r="F17" s="3">
        <f>F$16*$D2</f>
        <v>4677.929584482822</v>
      </c>
      <c r="G17" s="3">
        <f>G$16*$G2</f>
        <v>1700.6440427625391</v>
      </c>
      <c r="H17" s="3">
        <f aca="true" t="shared" si="0" ref="H17:H25">SUM(B17:G17)</f>
        <v>47338.305956509925</v>
      </c>
    </row>
    <row r="18" spans="1:8" ht="15">
      <c r="A18" s="2" t="s">
        <v>10</v>
      </c>
      <c r="B18" s="3">
        <f>B$16*$D3</f>
        <v>348.8581581902042</v>
      </c>
      <c r="C18" s="3">
        <f>C$16*$D3</f>
        <v>814.0023691104766</v>
      </c>
      <c r="D18" s="3">
        <f>D$16*$D3</f>
        <v>3641.0653568294</v>
      </c>
      <c r="E18" s="3">
        <f>E$16*$D3</f>
        <v>130.03804845819286</v>
      </c>
      <c r="F18" s="3">
        <f>F$16*$D3</f>
        <v>563.4982099855024</v>
      </c>
      <c r="G18" s="3">
        <f>G$16*$G3</f>
        <v>201.58496196538718</v>
      </c>
      <c r="H18" s="3">
        <f t="shared" si="0"/>
        <v>5699.047104539163</v>
      </c>
    </row>
    <row r="19" spans="1:8" ht="15">
      <c r="A19" s="2" t="s">
        <v>11</v>
      </c>
      <c r="B19" s="3">
        <f>B$16*$D4</f>
        <v>2259.2718816127513</v>
      </c>
      <c r="C19" s="3">
        <f>C$16*$D4</f>
        <v>5271.634390429753</v>
      </c>
      <c r="D19" s="3">
        <f>D$16*$D4</f>
        <v>23580.23278708564</v>
      </c>
      <c r="E19" s="3">
        <f>E$16*$D4</f>
        <v>842.1511709673442</v>
      </c>
      <c r="F19" s="3">
        <f>F$16*$D4</f>
        <v>3649.3217408584915</v>
      </c>
      <c r="G19" s="3">
        <f>G$16*$G4</f>
        <v>1539.3760731902294</v>
      </c>
      <c r="H19" s="3">
        <f t="shared" si="0"/>
        <v>37141.98804414421</v>
      </c>
    </row>
    <row r="20" spans="1:8" ht="15">
      <c r="A20" s="2" t="s">
        <v>12</v>
      </c>
      <c r="B20" s="3">
        <f>B$16*$D5</f>
        <v>5.537431082384194</v>
      </c>
      <c r="C20" s="3">
        <f>C$16*$D5</f>
        <v>12.920672525563122</v>
      </c>
      <c r="D20" s="3">
        <f>D$16*$D5</f>
        <v>57.79468820364127</v>
      </c>
      <c r="E20" s="3">
        <f>E$16*$D5</f>
        <v>2.064096007272903</v>
      </c>
      <c r="F20" s="3">
        <f>F$16*$D5</f>
        <v>8.944416031515912</v>
      </c>
      <c r="G20" s="3">
        <f>G$16*$G5</f>
        <v>53.14512633632935</v>
      </c>
      <c r="H20" s="3">
        <f t="shared" si="0"/>
        <v>140.40643018670676</v>
      </c>
    </row>
    <row r="21" spans="1:8" ht="15">
      <c r="A21" s="2" t="s">
        <v>13</v>
      </c>
      <c r="B21" s="3">
        <f>B$26*$G6*B$16</f>
        <v>4.9836879741457745</v>
      </c>
      <c r="C21" s="3">
        <f>C$26*$G6*C$16</f>
        <v>4.845252197086171</v>
      </c>
      <c r="D21" s="3">
        <f>D$26*$G6*D$16</f>
        <v>13.003804845819285</v>
      </c>
      <c r="E21" s="3">
        <f>E$26*$G6*E$16</f>
        <v>1.8576864065456122</v>
      </c>
      <c r="F21" s="3">
        <f>F$26*$G6*F$16</f>
        <v>3.354156011818467</v>
      </c>
      <c r="G21" s="3">
        <f>G$16*$G6</f>
        <v>5.497771689965105</v>
      </c>
      <c r="H21" s="3">
        <f t="shared" si="0"/>
        <v>33.542359125380415</v>
      </c>
    </row>
    <row r="22" spans="1:8" ht="15">
      <c r="A22" s="2" t="s">
        <v>14</v>
      </c>
      <c r="B22" s="3">
        <f>B$26*$G7*B$16</f>
        <v>8.306146623576291</v>
      </c>
      <c r="C22" s="3">
        <f>C$26*$G7*C$16</f>
        <v>8.07542032847695</v>
      </c>
      <c r="D22" s="3">
        <f>D$26*$G7*D$16</f>
        <v>21.673008076365477</v>
      </c>
      <c r="E22" s="3">
        <f>E$26*$G7*E$16</f>
        <v>3.096144010909354</v>
      </c>
      <c r="F22" s="3">
        <f>F$26*$G7*F$16</f>
        <v>5.590260019697445</v>
      </c>
      <c r="G22" s="3">
        <f>G$16*$G7</f>
        <v>9.162952816608508</v>
      </c>
      <c r="H22" s="3">
        <f t="shared" si="0"/>
        <v>55.90393187563403</v>
      </c>
    </row>
    <row r="23" spans="1:8" ht="15">
      <c r="A23" s="2" t="s">
        <v>15</v>
      </c>
      <c r="B23" s="3">
        <f>B$26*$G8*B$16</f>
        <v>14.951063922437323</v>
      </c>
      <c r="C23" s="3">
        <f>C$26*$G8*C$16</f>
        <v>14.53575659125851</v>
      </c>
      <c r="D23" s="3">
        <f>D$26*$G8*D$16</f>
        <v>39.01141453745785</v>
      </c>
      <c r="E23" s="3">
        <f>E$26*$G8*E$16</f>
        <v>5.5730592196368365</v>
      </c>
      <c r="F23" s="3">
        <f>F$26*$G8*F$16</f>
        <v>10.0624680354554</v>
      </c>
      <c r="G23" s="3">
        <f>G$16*$G8</f>
        <v>16.493315069895313</v>
      </c>
      <c r="H23" s="3">
        <f t="shared" si="0"/>
        <v>100.62707737614123</v>
      </c>
    </row>
    <row r="24" spans="1:8" ht="15">
      <c r="A24" s="2" t="s">
        <v>16</v>
      </c>
      <c r="B24" s="3">
        <f>B$26*$G9*B$16</f>
        <v>3.9869503793166197</v>
      </c>
      <c r="C24" s="3">
        <f>C$26*$G9*C$16</f>
        <v>3.876201757668936</v>
      </c>
      <c r="D24" s="3">
        <f>D$26*$G9*D$16</f>
        <v>10.403043876655428</v>
      </c>
      <c r="E24" s="3">
        <f>E$26*$G9*E$16</f>
        <v>1.4861491252364898</v>
      </c>
      <c r="F24" s="3">
        <f>F$26*$G9*F$16</f>
        <v>2.6833248094547733</v>
      </c>
      <c r="G24" s="3">
        <f>G$16*$G9</f>
        <v>4.398217351972083</v>
      </c>
      <c r="H24" s="3">
        <f t="shared" si="0"/>
        <v>26.83388730030433</v>
      </c>
    </row>
    <row r="25" spans="1:8" ht="15">
      <c r="A25" s="2" t="s">
        <v>17</v>
      </c>
      <c r="B25" s="3">
        <f>B$26*$G10*B$16</f>
        <v>1.9934751896583098</v>
      </c>
      <c r="C25" s="3">
        <f>C$26*$G10*C$16</f>
        <v>1.938100878834468</v>
      </c>
      <c r="D25" s="3">
        <f>D$26*$G10*D$16</f>
        <v>5.201521938327714</v>
      </c>
      <c r="E25" s="3">
        <f>E$26*$G10*E$16</f>
        <v>0.7430745626182449</v>
      </c>
      <c r="F25" s="3">
        <f>F$26*$G10*F$16</f>
        <v>1.3416624047273866</v>
      </c>
      <c r="G25" s="3">
        <f>G$16*$G10</f>
        <v>2.1991086759860416</v>
      </c>
      <c r="H25" s="3">
        <f t="shared" si="0"/>
        <v>13.416943650152165</v>
      </c>
    </row>
    <row r="26" spans="1:6" ht="30">
      <c r="A26" s="12" t="s">
        <v>24</v>
      </c>
      <c r="B26" s="13">
        <v>0.6</v>
      </c>
      <c r="C26" s="13">
        <v>0.25</v>
      </c>
      <c r="D26" s="13">
        <v>0.15</v>
      </c>
      <c r="E26" s="13">
        <v>0.6</v>
      </c>
      <c r="F26" s="13">
        <v>0.25</v>
      </c>
    </row>
    <row r="27" spans="1:7" ht="15">
      <c r="A27" s="12" t="s">
        <v>25</v>
      </c>
      <c r="B27" s="14">
        <f>SUM(B17:B25)</f>
        <v>5543.965251061409</v>
      </c>
      <c r="C27" s="14">
        <f>SUM(C17:C25)</f>
        <v>12889.33989468863</v>
      </c>
      <c r="D27" s="14">
        <f>SUM(D17:D25)</f>
        <v>57595.0075558977</v>
      </c>
      <c r="E27" s="14">
        <f>SUM(E17:E25)</f>
        <v>2066.531640561485</v>
      </c>
      <c r="F27" s="14">
        <f>SUM(F17:F25)</f>
        <v>8922.725822639488</v>
      </c>
      <c r="G27" s="14">
        <f>SUM(G17:G25)</f>
        <v>3532.5015698589123</v>
      </c>
    </row>
    <row r="28" spans="2:7" ht="15">
      <c r="B28" s="17" t="str">
        <f>IF(B27&gt;B16,"Sum greater","Initial greater")</f>
        <v>Sum greater</v>
      </c>
      <c r="C28" s="17" t="str">
        <f>IF(C27&gt;C16,"Sum greater","Initial greater")</f>
        <v>Initial greater</v>
      </c>
      <c r="D28" s="17" t="str">
        <f>IF(D27&gt;D16,"Sum greater","Initial greater")</f>
        <v>Initial greater</v>
      </c>
      <c r="E28" s="17" t="str">
        <f>IF(E27&gt;E16,"Sum greater","Initial greater")</f>
        <v>Sum greater</v>
      </c>
      <c r="F28" s="17" t="str">
        <f>IF(F27&gt;F16,"Sum greater","Initial greater")</f>
        <v>Initial greater</v>
      </c>
      <c r="G28" s="17" t="str">
        <f>IF(G27&gt;G16,"Sum greater","Initial greater")</f>
        <v>Initial greater</v>
      </c>
    </row>
  </sheetData>
  <mergeCells count="6">
    <mergeCell ref="A13:H13"/>
    <mergeCell ref="B14:C14"/>
    <mergeCell ref="E14:F14"/>
    <mergeCell ref="A8:B8"/>
    <mergeCell ref="C1:D1"/>
    <mergeCell ref="F1:G1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2002-02-12T19:23:53Z</cp:lastPrinted>
  <dcterms:created xsi:type="dcterms:W3CDTF">2002-02-11T23:45:04Z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