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80" yWindow="360" windowWidth="24800" windowHeight="1448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<sst xmlns="http://schemas.openxmlformats.org/spreadsheetml/2006/main" count="48" uniqueCount="36">
  <si>
    <t xml:space="preserve">Absorbed dose (ug/kg) </t>
  </si>
  <si>
    <t>Blood concentration @ t=0</t>
  </si>
  <si>
    <t>Absorption</t>
  </si>
  <si>
    <t>Blood volume</t>
  </si>
  <si>
    <t>Body weight</t>
  </si>
  <si>
    <t>k of elimination</t>
  </si>
  <si>
    <t>Exposure concentration (ug/unit medium)</t>
  </si>
  <si>
    <t>Vd</t>
  </si>
  <si>
    <r>
      <t>0.693/t</t>
    </r>
    <r>
      <rPr>
        <vertAlign val="subscript"/>
        <sz val="10"/>
        <rFont val="Verdana"/>
        <family val="0"/>
      </rPr>
      <t>1/2</t>
    </r>
  </si>
  <si>
    <r>
      <t>(Vmax*C</t>
    </r>
    <r>
      <rPr>
        <vertAlign val="subscript"/>
        <sz val="10"/>
        <rFont val="Verdana"/>
        <family val="0"/>
      </rPr>
      <t>liv</t>
    </r>
    <r>
      <rPr>
        <sz val="10"/>
        <rFont val="Verdana"/>
        <family val="0"/>
      </rPr>
      <t>)/(Km+C</t>
    </r>
    <r>
      <rPr>
        <vertAlign val="subscript"/>
        <sz val="10"/>
        <rFont val="Verdana"/>
        <family val="0"/>
      </rPr>
      <t>liv</t>
    </r>
    <r>
      <rPr>
        <sz val="10"/>
        <rFont val="Verdana"/>
        <family val="0"/>
      </rPr>
      <t>)</t>
    </r>
  </si>
  <si>
    <t>0.4*BW</t>
  </si>
  <si>
    <t>urine excretion ug/g creatinine</t>
  </si>
  <si>
    <t>Dose(iv)/Co, or:</t>
  </si>
  <si>
    <t>Vd*kel</t>
  </si>
  <si>
    <t>Clearance, Cl (ml/min)</t>
  </si>
  <si>
    <r>
      <t>t</t>
    </r>
    <r>
      <rPr>
        <b/>
        <vertAlign val="subscript"/>
        <sz val="10"/>
        <rFont val="Verdana"/>
        <family val="0"/>
      </rPr>
      <t>1/2</t>
    </r>
    <r>
      <rPr>
        <b/>
        <sz val="10"/>
        <rFont val="Verdana"/>
        <family val="0"/>
      </rPr>
      <t xml:space="preserve"> (h, min)</t>
    </r>
  </si>
  <si>
    <t>e^-kt</t>
  </si>
  <si>
    <t>t</t>
  </si>
  <si>
    <t>24h*60min=</t>
  </si>
  <si>
    <t>kt</t>
  </si>
  <si>
    <t>Blood concentration @ t=24h</t>
  </si>
  <si>
    <t>Urine amount @ t=24h</t>
  </si>
  <si>
    <t>creatinine g/h</t>
  </si>
  <si>
    <t>creatinine g/24h</t>
  </si>
  <si>
    <t>metabolism for 24h</t>
  </si>
  <si>
    <t>C*Vl*K</t>
  </si>
  <si>
    <t>Volume of liver, Vl</t>
  </si>
  <si>
    <t>Metabolic Rate (2)</t>
  </si>
  <si>
    <t>Metabolic Rate (1)</t>
  </si>
  <si>
    <t>Parent compount in urine - Including metabolism:</t>
  </si>
  <si>
    <t>Vmax (mg/h)</t>
  </si>
  <si>
    <t>Km (mg/L)</t>
  </si>
  <si>
    <t>24h (ug)</t>
  </si>
  <si>
    <t>metabolic rate constant, k (/h): 2 /sec</t>
  </si>
  <si>
    <t>If metabolite in urine:</t>
  </si>
  <si>
    <t>Parent compount in urine - No metabolism: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</si>
</sst>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bscript"/>
      <sz val="10"/>
      <name val="Verdana"/>
      <family val="0"/>
    </font>
    <font>
      <b/>
      <vertAlign val="sub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%20Tools\Analysis%20Toolpak%20-%20VB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 Functions and Subs"/>
      <sheetName val="REG"/>
      <sheetName val="Loc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38" sqref="A38"/>
    </sheetView>
  </sheetViews>
  <sheetFormatPr defaultColWidth="11.00390625" defaultRowHeight="12.75"/>
  <cols>
    <col min="1" max="1" width="17.125" style="0" customWidth="1"/>
    <col min="2" max="2" width="17.625" style="0" customWidth="1"/>
    <col min="3" max="3" width="13.00390625" style="0" customWidth="1"/>
    <col min="4" max="4" width="13.125" style="0" customWidth="1"/>
    <col min="5" max="5" width="7.875" style="0" customWidth="1"/>
    <col min="6" max="6" width="13.75390625" style="0" customWidth="1"/>
  </cols>
  <sheetData>
    <row r="1" spans="1:2" ht="12.75">
      <c r="A1" s="1" t="s">
        <v>2</v>
      </c>
      <c r="B1">
        <v>0.2</v>
      </c>
    </row>
    <row r="2" spans="1:2" ht="12.75">
      <c r="A2" s="1" t="s">
        <v>3</v>
      </c>
      <c r="B2">
        <v>10</v>
      </c>
    </row>
    <row r="3" spans="1:2" ht="12.75">
      <c r="A3" s="1" t="s">
        <v>4</v>
      </c>
      <c r="B3">
        <v>70</v>
      </c>
    </row>
    <row r="4" spans="1:4" ht="15">
      <c r="A4" s="1" t="s">
        <v>15</v>
      </c>
      <c r="B4">
        <v>72</v>
      </c>
      <c r="D4" s="3">
        <f>B4*60</f>
        <v>4320</v>
      </c>
    </row>
    <row r="5" spans="1:4" ht="15">
      <c r="A5" s="1" t="s">
        <v>5</v>
      </c>
      <c r="B5" t="s">
        <v>8</v>
      </c>
      <c r="D5" s="3">
        <f>0.693/B4</f>
        <v>0.009625</v>
      </c>
    </row>
    <row r="6" spans="1:4" ht="12.75">
      <c r="A6" s="1" t="s">
        <v>7</v>
      </c>
      <c r="B6" t="s">
        <v>12</v>
      </c>
      <c r="C6" t="s">
        <v>10</v>
      </c>
      <c r="D6" s="3">
        <f>0.4*B3</f>
        <v>28</v>
      </c>
    </row>
    <row r="7" spans="1:4" ht="12.75">
      <c r="A7" s="1" t="s">
        <v>14</v>
      </c>
      <c r="B7" t="s">
        <v>13</v>
      </c>
      <c r="D7" s="3">
        <f>D6*D5</f>
        <v>0.2695</v>
      </c>
    </row>
    <row r="8" spans="1:4" ht="12.75">
      <c r="A8" s="1" t="s">
        <v>16</v>
      </c>
      <c r="D8" s="3">
        <f>EXP(-D10)</f>
        <v>9.56485698582146E-07</v>
      </c>
    </row>
    <row r="9" spans="1:4" ht="12.75">
      <c r="A9" s="1" t="s">
        <v>17</v>
      </c>
      <c r="B9" t="s">
        <v>18</v>
      </c>
      <c r="D9" s="3">
        <f>24*60</f>
        <v>1440</v>
      </c>
    </row>
    <row r="10" spans="1:4" ht="12.75">
      <c r="A10" s="1" t="s">
        <v>19</v>
      </c>
      <c r="D10" s="3">
        <f>D5*D9</f>
        <v>13.86</v>
      </c>
    </row>
    <row r="11" spans="1:4" ht="12.75">
      <c r="A11" s="1" t="s">
        <v>22</v>
      </c>
      <c r="D11" s="3">
        <v>0.06</v>
      </c>
    </row>
    <row r="12" spans="1:4" ht="12.75">
      <c r="A12" s="1" t="s">
        <v>23</v>
      </c>
      <c r="D12" s="3">
        <f>D11*24</f>
        <v>1.44</v>
      </c>
    </row>
    <row r="13" spans="1:4" ht="12.75">
      <c r="A13" s="1"/>
      <c r="D13" s="3"/>
    </row>
    <row r="14" spans="1:4" ht="12.75">
      <c r="A14" s="1"/>
      <c r="D14" s="3"/>
    </row>
    <row r="15" spans="1:3" ht="37.5" customHeight="1">
      <c r="A15" s="7" t="s">
        <v>35</v>
      </c>
      <c r="B15" s="8"/>
      <c r="C15" s="8"/>
    </row>
    <row r="16" spans="1:6" s="1" customFormat="1" ht="42.75" customHeight="1">
      <c r="A16" s="2" t="s">
        <v>6</v>
      </c>
      <c r="B16" s="2" t="s">
        <v>0</v>
      </c>
      <c r="C16" s="2" t="s">
        <v>1</v>
      </c>
      <c r="D16" s="2" t="s">
        <v>20</v>
      </c>
      <c r="E16" s="2" t="s">
        <v>21</v>
      </c>
      <c r="F16" s="2" t="s">
        <v>11</v>
      </c>
    </row>
    <row r="17" spans="1:6" ht="12.75">
      <c r="A17">
        <v>1000</v>
      </c>
      <c r="B17">
        <f>A17*2*B1/B3</f>
        <v>5.714285714285714</v>
      </c>
      <c r="C17">
        <f>B17*B3/D6</f>
        <v>14.285714285714286</v>
      </c>
      <c r="D17">
        <f>C17*D8</f>
        <v>1.366408140831637E-05</v>
      </c>
      <c r="E17">
        <f>D6*(C17-D17)</f>
        <v>399.9996174057206</v>
      </c>
      <c r="F17">
        <f>E17/D12</f>
        <v>277.777512087306</v>
      </c>
    </row>
    <row r="19" spans="1:6" ht="12.75">
      <c r="A19">
        <f>$B$19*$B$3/(2*$B$1)</f>
        <v>90.0000860837952</v>
      </c>
      <c r="B19">
        <f>$C$19*$D$6/$B$3</f>
        <v>0.5142862061931155</v>
      </c>
      <c r="C19">
        <f>$E$19/($D$6*(1-$D$8))</f>
        <v>1.2857155154827886</v>
      </c>
      <c r="D19" s="4"/>
      <c r="E19">
        <f>$F$19*$D$12</f>
        <v>36</v>
      </c>
      <c r="F19">
        <v>25</v>
      </c>
    </row>
    <row r="23" spans="1:4" ht="45" customHeight="1">
      <c r="A23" s="7" t="s">
        <v>29</v>
      </c>
      <c r="B23" s="8"/>
      <c r="C23" s="8"/>
      <c r="D23" t="s">
        <v>32</v>
      </c>
    </row>
    <row r="24" spans="1:3" ht="12.75">
      <c r="A24" t="s">
        <v>26</v>
      </c>
      <c r="C24">
        <f>0.026*$B$3</f>
        <v>1.8199999999999998</v>
      </c>
    </row>
    <row r="25" spans="1:3" ht="12.75">
      <c r="A25" t="s">
        <v>33</v>
      </c>
      <c r="C25">
        <f>2*60*60</f>
        <v>7200</v>
      </c>
    </row>
    <row r="26" spans="1:4" ht="12.75">
      <c r="A26" s="5" t="s">
        <v>28</v>
      </c>
      <c r="B26" t="s">
        <v>25</v>
      </c>
      <c r="C26">
        <f>D17*C24*C25</f>
        <v>0.1790541227745777</v>
      </c>
      <c r="D26">
        <f>$C$26*24</f>
        <v>4.297298946589865</v>
      </c>
    </row>
    <row r="27" spans="1:4" ht="15">
      <c r="A27" s="5" t="s">
        <v>27</v>
      </c>
      <c r="B27" t="s">
        <v>9</v>
      </c>
      <c r="C27">
        <f>(C29*D17)/(C30+D17)</f>
        <v>0.002981254051385212</v>
      </c>
      <c r="D27">
        <f>$C$27*24</f>
        <v>0.0715500972332451</v>
      </c>
    </row>
    <row r="28" ht="12.75">
      <c r="A28" t="s">
        <v>24</v>
      </c>
    </row>
    <row r="29" spans="1:3" ht="12.75">
      <c r="A29" t="s">
        <v>30</v>
      </c>
      <c r="B29">
        <v>120</v>
      </c>
      <c r="C29">
        <f>B29*1000</f>
        <v>120000</v>
      </c>
    </row>
    <row r="30" spans="1:3" ht="12.75">
      <c r="A30" t="s">
        <v>31</v>
      </c>
      <c r="B30">
        <v>0.55</v>
      </c>
      <c r="C30">
        <f>B30*1000</f>
        <v>550</v>
      </c>
    </row>
    <row r="34" spans="1:6" s="1" customFormat="1" ht="42.75" customHeight="1">
      <c r="A34" s="2" t="s">
        <v>6</v>
      </c>
      <c r="B34" s="2" t="s">
        <v>0</v>
      </c>
      <c r="C34" s="2" t="s">
        <v>1</v>
      </c>
      <c r="D34" s="2" t="s">
        <v>20</v>
      </c>
      <c r="E34" s="2" t="s">
        <v>21</v>
      </c>
      <c r="F34" s="2" t="s">
        <v>11</v>
      </c>
    </row>
    <row r="35" spans="1:6" ht="12.75">
      <c r="A35">
        <f>B35*$B$3/(2*$B$1)</f>
        <v>79.25682844154825</v>
      </c>
      <c r="B35">
        <f>C35*$D$6/$B$3</f>
        <v>0.45289616252313286</v>
      </c>
      <c r="C35">
        <f>(E35-$D$26)/($D$6*(1-$D$8))</f>
        <v>1.1322404063078322</v>
      </c>
      <c r="D35" s="4"/>
      <c r="E35">
        <f>F35*$D$12</f>
        <v>36</v>
      </c>
      <c r="F35">
        <v>25</v>
      </c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28.5" customHeight="1">
      <c r="A40" s="6" t="s">
        <v>34</v>
      </c>
    </row>
    <row r="41" spans="1:6" s="1" customFormat="1" ht="42.75" customHeight="1">
      <c r="A41" s="2" t="s">
        <v>6</v>
      </c>
      <c r="B41" s="2" t="s">
        <v>0</v>
      </c>
      <c r="C41" s="2" t="s">
        <v>1</v>
      </c>
      <c r="D41" s="2" t="s">
        <v>20</v>
      </c>
      <c r="E41" s="2" t="s">
        <v>21</v>
      </c>
      <c r="F41" s="2" t="s">
        <v>11</v>
      </c>
    </row>
    <row r="42" spans="1:6" ht="12.75">
      <c r="A42">
        <f>$B$42*$B$3/(2*$B$1)</f>
        <v>544.5280928981946</v>
      </c>
      <c r="B42">
        <f>$C$42*$D$6/$B$3</f>
        <v>3.111589102275398</v>
      </c>
      <c r="C42">
        <f>$D$42/$D$8</f>
        <v>7.7789727556884944</v>
      </c>
      <c r="D42">
        <f>$E$42/($D$6*$C$25*24)</f>
        <v>7.4404761904761905E-06</v>
      </c>
      <c r="E42">
        <f>F42*$D$12</f>
        <v>36</v>
      </c>
      <c r="F42">
        <v>25</v>
      </c>
    </row>
  </sheetData>
  <mergeCells count="2">
    <mergeCell ref="A23:C23"/>
    <mergeCell ref="A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Bastaki</dc:creator>
  <cp:keywords/>
  <dc:description/>
  <cp:lastModifiedBy>Maria Bastaki</cp:lastModifiedBy>
  <dcterms:created xsi:type="dcterms:W3CDTF">2009-02-19T23:26:12Z</dcterms:created>
  <cp:category/>
  <cp:version/>
  <cp:contentType/>
  <cp:contentStatus/>
</cp:coreProperties>
</file>